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95" yWindow="75" windowWidth="18135" windowHeight="1203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<sst xmlns="http://schemas.openxmlformats.org/spreadsheetml/2006/main" count="27" uniqueCount="26">
  <si>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Current</t>
  </si>
  <si>
    <t>Planck's Constant</t>
  </si>
  <si>
    <t>hf</t>
  </si>
  <si>
    <t>Magnetic Field</t>
  </si>
  <si>
    <t>Bohr Magneton</t>
  </si>
  <si>
    <t>Intrinsic g-factor</t>
  </si>
  <si>
    <t>mu_B * B</t>
  </si>
  <si>
    <t>Frequency(MHz)</t>
  </si>
  <si>
    <t>Frequency(Hz)</t>
  </si>
  <si>
    <t>B</t>
  </si>
  <si>
    <t>Radius</t>
  </si>
  <si>
    <t>Number</t>
  </si>
  <si>
    <t>mu</t>
  </si>
  <si>
    <t>Distance</t>
  </si>
  <si>
    <t>mu_b*B</t>
  </si>
  <si>
    <t>G-factor</t>
  </si>
  <si>
    <t>mu_b * B</t>
  </si>
  <si>
    <t>Mean</t>
  </si>
  <si>
    <t>Standard Deviation</t>
  </si>
  <si>
    <t>SEM</t>
  </si>
  <si>
    <t>Difference To Expected</t>
  </si>
  <si>
    <t>%Difference</t>
  </si>
  <si>
    <t xml:space="preserve"> Fractional Difference</t>
  </si>
  <si>
    <t>Bsteve (Tesla)</t>
  </si>
  <si>
    <t>g-factor steve</t>
  </si>
  <si>
    <t>Bsteve (Gauss)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</si>
</sst>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Verdana"/>
      <family val="0"/>
    </font>
    <font>
      <sz val="8.0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11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075"/>
          <c:w val="0.79625"/>
          <c:h val="0.95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Sheet1!$A$36:$A$43</c:f>
              <c:numCache/>
            </c:numRef>
          </c:xVal>
          <c:yVal>
            <c:numRef>
              <c:f>Sheet1!$B$36:$B$43</c:f>
              <c:numCache/>
            </c:numRef>
          </c:yVal>
          <c:smooth val="0"/>
        </c:ser>
        <c:axId val="39082509"/>
        <c:axId val="16198262"/>
      </c:scatterChart>
      <c:valAx>
        <c:axId val="39082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98262"/>
        <c:crosses val="autoZero"/>
        <c:crossBetween val="midCat"/>
        <c:dispUnits/>
      </c:valAx>
      <c:valAx>
        <c:axId val="161982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8250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4455"/>
          <c:w val="0.17325"/>
          <c:h val="0.07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22</xdr:row>
      <xdr:rowOff>47625</xdr:rowOff>
    </xdr:from>
    <xdr:to>
      <xdr:col>9</xdr:col>
      <xdr:colOff>314325</xdr:colOff>
      <xdr:row>50</xdr:row>
      <xdr:rowOff>152400</xdr:rowOff>
    </xdr:to>
    <xdr:graphicFrame>
      <xdr:nvGraphicFramePr>
        <xdr:cNvPr id="1" name="Chart -1021"/>
        <xdr:cNvGraphicFramePr/>
      </xdr:nvGraphicFramePr>
      <xdr:xfrm>
        <a:off x="3962400" y="3609975"/>
        <a:ext cx="75628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1057275</xdr:colOff>
      <xdr:row>3</xdr:row>
      <xdr:rowOff>28575</xdr:rowOff>
    </xdr:from>
    <xdr:to>
      <xdr:col>12</xdr:col>
      <xdr:colOff>438150</xdr:colOff>
      <xdr:row>6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514350"/>
          <a:ext cx="6486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6</xdr:row>
      <xdr:rowOff>114300</xdr:rowOff>
    </xdr:from>
    <xdr:to>
      <xdr:col>9</xdr:col>
      <xdr:colOff>219075</xdr:colOff>
      <xdr:row>10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39325" y="1085850"/>
          <a:ext cx="1590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10</xdr:row>
      <xdr:rowOff>0</xdr:rowOff>
    </xdr:from>
    <xdr:to>
      <xdr:col>12</xdr:col>
      <xdr:colOff>285750</xdr:colOff>
      <xdr:row>11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0" y="1619250"/>
          <a:ext cx="2581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428625</xdr:colOff>
      <xdr:row>12</xdr:row>
      <xdr:rowOff>152400</xdr:rowOff>
    </xdr:from>
    <xdr:to>
      <xdr:col>14</xdr:col>
      <xdr:colOff>762000</xdr:colOff>
      <xdr:row>23</xdr:row>
      <xdr:rowOff>47625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15950" y="2095500"/>
          <a:ext cx="28479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142875</xdr:rowOff>
    </xdr:from>
    <xdr:to>
      <xdr:col>5</xdr:col>
      <xdr:colOff>866775</xdr:colOff>
      <xdr:row>8</xdr:row>
      <xdr:rowOff>57150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34175" y="1114425"/>
          <a:ext cx="752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26</xdr:row>
      <xdr:rowOff>28575</xdr:rowOff>
    </xdr:from>
    <xdr:to>
      <xdr:col>14</xdr:col>
      <xdr:colOff>600075</xdr:colOff>
      <xdr:row>47</xdr:row>
      <xdr:rowOff>28575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58025" y="4238625"/>
          <a:ext cx="894397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0</xdr:row>
      <xdr:rowOff>114300</xdr:rowOff>
    </xdr:from>
    <xdr:to>
      <xdr:col>8</xdr:col>
      <xdr:colOff>76200</xdr:colOff>
      <xdr:row>2</xdr:row>
      <xdr:rowOff>104775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96450" y="114300"/>
          <a:ext cx="752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B14" sqref="B14"/>
    </sheetView>
  </sheetViews>
  <sheetFormatPr defaultColWidth="11.00390625" defaultRowHeight="12.75"/>
  <cols>
    <col min="1" max="1" width="24.125" style="0" customWidth="1"/>
    <col min="2" max="2" width="17.375" style="0" customWidth="1"/>
    <col min="3" max="3" width="15.25390625" style="0" customWidth="1"/>
    <col min="4" max="4" width="11.00390625" style="0" customWidth="1"/>
    <col min="5" max="5" width="19.125" style="0" customWidth="1"/>
    <col min="6" max="6" width="27.25390625" style="0" customWidth="1"/>
  </cols>
  <sheetData>
    <row r="1" spans="1:5" ht="12.75">
      <c r="A1" s="1" t="s">
        <v>7</v>
      </c>
      <c r="B1" t="s">
        <v>0</v>
      </c>
      <c r="C1" t="s">
        <v>8</v>
      </c>
      <c r="E1" t="s">
        <v>10</v>
      </c>
    </row>
    <row r="2" spans="1:7" ht="12.75">
      <c r="A2">
        <v>40.095</v>
      </c>
      <c r="B2">
        <v>0.7613</v>
      </c>
      <c r="C2">
        <f>A2*10^6</f>
        <v>40095000</v>
      </c>
      <c r="E2">
        <f>0.15</f>
        <v>0.15</v>
      </c>
      <c r="G2" s="3">
        <v>5.788E-09</v>
      </c>
    </row>
    <row r="3" spans="1:5" ht="12.75">
      <c r="A3">
        <v>50.013</v>
      </c>
      <c r="B3">
        <v>0.9607</v>
      </c>
      <c r="C3">
        <f aca="true" t="shared" si="0" ref="C3:C9">A3*10^6</f>
        <v>50013000</v>
      </c>
      <c r="E3" t="s">
        <v>11</v>
      </c>
    </row>
    <row r="4" spans="1:5" ht="12.75">
      <c r="A4">
        <v>60.06</v>
      </c>
      <c r="B4">
        <v>1.1509</v>
      </c>
      <c r="C4">
        <f t="shared" si="0"/>
        <v>60060000</v>
      </c>
      <c r="E4">
        <v>320</v>
      </c>
    </row>
    <row r="5" spans="1:5" ht="12.75">
      <c r="A5">
        <v>70.061</v>
      </c>
      <c r="B5">
        <v>1.3413</v>
      </c>
      <c r="C5">
        <f t="shared" si="0"/>
        <v>70061000</v>
      </c>
      <c r="E5" t="s">
        <v>13</v>
      </c>
    </row>
    <row r="6" spans="1:5" ht="12.75">
      <c r="A6">
        <v>40.042</v>
      </c>
      <c r="B6">
        <v>0.7705</v>
      </c>
      <c r="C6">
        <f t="shared" si="0"/>
        <v>40042000</v>
      </c>
      <c r="E6">
        <f>E2/2</f>
        <v>0.075</v>
      </c>
    </row>
    <row r="7" spans="1:5" ht="12.75">
      <c r="A7">
        <v>50.5</v>
      </c>
      <c r="B7">
        <v>0.9646</v>
      </c>
      <c r="C7">
        <f t="shared" si="0"/>
        <v>50500000</v>
      </c>
      <c r="E7" t="s">
        <v>12</v>
      </c>
    </row>
    <row r="8" spans="1:5" ht="12.75">
      <c r="A8">
        <v>60.123</v>
      </c>
      <c r="B8">
        <v>1.151</v>
      </c>
      <c r="C8">
        <f t="shared" si="0"/>
        <v>60123000</v>
      </c>
      <c r="E8">
        <f>4*3.1415*10^-7</f>
        <v>1.2566E-06</v>
      </c>
    </row>
    <row r="9" spans="1:3" ht="12.75">
      <c r="A9">
        <v>70.252</v>
      </c>
      <c r="B9">
        <v>1.3425</v>
      </c>
      <c r="C9">
        <f t="shared" si="0"/>
        <v>70252000</v>
      </c>
    </row>
    <row r="10" ht="12.75">
      <c r="A10" t="s">
        <v>1</v>
      </c>
    </row>
    <row r="11" spans="1:5" ht="12.75">
      <c r="A11">
        <f>2*3.141592*6.582*10^-16</f>
        <v>4.1355917088E-15</v>
      </c>
      <c r="E11">
        <f>E8*E2^2*E4/((E2^2+E6^2)^3/2)</f>
        <v>0.8133583960493829</v>
      </c>
    </row>
    <row r="13" spans="1:10" ht="12.75">
      <c r="A13" t="s">
        <v>2</v>
      </c>
      <c r="B13" t="s">
        <v>3</v>
      </c>
      <c r="C13" t="s">
        <v>6</v>
      </c>
      <c r="D13" s="2" t="s">
        <v>23</v>
      </c>
      <c r="E13" s="2" t="s">
        <v>25</v>
      </c>
      <c r="F13" s="2" t="s">
        <v>24</v>
      </c>
      <c r="G13" t="s">
        <v>9</v>
      </c>
      <c r="H13" t="s">
        <v>14</v>
      </c>
      <c r="J13" t="s">
        <v>15</v>
      </c>
    </row>
    <row r="14" spans="1:10" ht="12.75">
      <c r="A14">
        <f>$A$11*C2</f>
        <v>1.65816549564336E-07</v>
      </c>
      <c r="B14">
        <f>7.79*10^-4*B2</f>
        <v>0.0005930527000000001</v>
      </c>
      <c r="C14">
        <f>$A$23*B14</f>
        <v>3.432589027600001E-08</v>
      </c>
      <c r="D14" s="2">
        <f>$E$8*(0.8^1.5)*$E$4*B2/$E$2</f>
        <v>0.001460315130215508</v>
      </c>
      <c r="E14" s="2">
        <f>D14*10000</f>
        <v>14.60315130215508</v>
      </c>
      <c r="F14" s="3">
        <f>A14/E14/$G$2</f>
        <v>1.961791129146976</v>
      </c>
      <c r="G14">
        <f>$E$11*B2</f>
        <v>0.6192097469123952</v>
      </c>
      <c r="H14">
        <f>$A$23*G14</f>
        <v>3.5839860151289435E-05</v>
      </c>
      <c r="J14">
        <f>A14/H14</f>
        <v>0.004626595886936526</v>
      </c>
    </row>
    <row r="15" spans="1:10" ht="12.75">
      <c r="A15">
        <f aca="true" t="shared" si="1" ref="A15:A21">$A$11*C3</f>
        <v>2.068333481322144E-07</v>
      </c>
      <c r="B15">
        <f aca="true" t="shared" si="2" ref="B15:B21">7.79*10^-4*B3</f>
        <v>0.0007483853000000001</v>
      </c>
      <c r="C15">
        <f aca="true" t="shared" si="3" ref="C15:C21">$A$23*B15</f>
        <v>4.331654116400001E-08</v>
      </c>
      <c r="D15" s="2">
        <f aca="true" t="shared" si="4" ref="D15:D21">$E$8*(0.8^1.5)*$E$4*B3/$E$2</f>
        <v>0.0018428014522501495</v>
      </c>
      <c r="E15" s="2">
        <f aca="true" t="shared" si="5" ref="E15:E21">D15*10000</f>
        <v>18.428014522501496</v>
      </c>
      <c r="F15" s="3">
        <f aca="true" t="shared" si="6" ref="F15:F21">A15/E15/$G$2</f>
        <v>1.9391593290491573</v>
      </c>
      <c r="G15">
        <f aca="true" t="shared" si="7" ref="G15:G21">$E$11*B3</f>
        <v>0.7813934110846421</v>
      </c>
      <c r="H15">
        <f aca="true" t="shared" si="8" ref="H15:H21">$A$23*G15</f>
        <v>4.522705063357909E-05</v>
      </c>
      <c r="J15">
        <f>A15/H15</f>
        <v>0.004573222114524748</v>
      </c>
    </row>
    <row r="16" spans="1:10" ht="12.75">
      <c r="A16">
        <f t="shared" si="1"/>
        <v>2.48383638030528E-07</v>
      </c>
      <c r="B16">
        <f t="shared" si="2"/>
        <v>0.0008965511000000001</v>
      </c>
      <c r="C16">
        <f t="shared" si="3"/>
        <v>5.189237766800002E-08</v>
      </c>
      <c r="D16" s="2">
        <f t="shared" si="4"/>
        <v>0.0022076404615329415</v>
      </c>
      <c r="E16" s="2">
        <f t="shared" si="5"/>
        <v>22.076404615329416</v>
      </c>
      <c r="F16" s="3">
        <f t="shared" si="6"/>
        <v>1.9438650715276027</v>
      </c>
      <c r="G16">
        <f t="shared" si="7"/>
        <v>0.9360941780132348</v>
      </c>
      <c r="H16">
        <f t="shared" si="8"/>
        <v>5.418113102340604E-05</v>
      </c>
      <c r="J16">
        <f>A16/H16</f>
        <v>0.004584319916157291</v>
      </c>
    </row>
    <row r="17" spans="1:10" ht="12.75">
      <c r="A17">
        <f t="shared" si="1"/>
        <v>2.897436907102368E-07</v>
      </c>
      <c r="B17">
        <f t="shared" si="2"/>
        <v>0.0010448727</v>
      </c>
      <c r="C17">
        <f t="shared" si="3"/>
        <v>6.047723187600002E-08</v>
      </c>
      <c r="D17" s="2">
        <f t="shared" si="4"/>
        <v>0.0025728631080494694</v>
      </c>
      <c r="E17" s="2">
        <f t="shared" si="5"/>
        <v>25.728631080494694</v>
      </c>
      <c r="F17" s="3">
        <f t="shared" si="6"/>
        <v>1.945668221418463</v>
      </c>
      <c r="G17">
        <f t="shared" si="7"/>
        <v>1.0909576166210373</v>
      </c>
      <c r="H17">
        <f t="shared" si="8"/>
        <v>6.314462685002565E-05</v>
      </c>
      <c r="J17">
        <f>A17/H17</f>
        <v>0.004588572380012712</v>
      </c>
    </row>
    <row r="18" spans="1:10" ht="12.75">
      <c r="A18">
        <f t="shared" si="1"/>
        <v>1.655973632037696E-07</v>
      </c>
      <c r="B18">
        <f t="shared" si="2"/>
        <v>0.0006002195</v>
      </c>
      <c r="C18">
        <f t="shared" si="3"/>
        <v>3.4740704660000004E-08</v>
      </c>
      <c r="D18" s="2">
        <f t="shared" si="4"/>
        <v>0.0014779624429673572</v>
      </c>
      <c r="E18" s="2">
        <f t="shared" si="5"/>
        <v>14.779624429673571</v>
      </c>
      <c r="F18" s="3">
        <f t="shared" si="6"/>
        <v>1.935804506847235</v>
      </c>
      <c r="G18">
        <f t="shared" si="7"/>
        <v>0.6266926441560494</v>
      </c>
      <c r="H18">
        <f t="shared" si="8"/>
        <v>3.627297024375214E-05</v>
      </c>
      <c r="J18">
        <f>A18/H18</f>
        <v>0.004565310259704828</v>
      </c>
    </row>
    <row r="19" spans="1:10" ht="12.75">
      <c r="A19">
        <f t="shared" si="1"/>
        <v>2.088473812944E-07</v>
      </c>
      <c r="B19">
        <f t="shared" si="2"/>
        <v>0.0007514234000000001</v>
      </c>
      <c r="C19">
        <f t="shared" si="3"/>
        <v>4.349238639200001E-08</v>
      </c>
      <c r="D19" s="2">
        <f t="shared" si="4"/>
        <v>0.0018502823783079986</v>
      </c>
      <c r="E19" s="2">
        <f t="shared" si="5"/>
        <v>18.502823783079986</v>
      </c>
      <c r="F19" s="3">
        <f t="shared" si="6"/>
        <v>1.9501252202850448</v>
      </c>
      <c r="G19">
        <f t="shared" si="7"/>
        <v>0.7845655088292347</v>
      </c>
      <c r="H19">
        <f t="shared" si="8"/>
        <v>4.541065165103611E-05</v>
      </c>
      <c r="J19">
        <f>A19/H19</f>
        <v>0.004599083556415664</v>
      </c>
    </row>
    <row r="20" spans="1:10" ht="12.75">
      <c r="A20">
        <f t="shared" si="1"/>
        <v>2.486441803081824E-07</v>
      </c>
      <c r="B20">
        <f t="shared" si="2"/>
        <v>0.0008966290000000001</v>
      </c>
      <c r="C20">
        <f t="shared" si="3"/>
        <v>5.189688652000001E-08</v>
      </c>
      <c r="D20" s="2">
        <f t="shared" si="4"/>
        <v>0.0022078322801498095</v>
      </c>
      <c r="E20" s="2">
        <f t="shared" si="5"/>
        <v>22.078322801498093</v>
      </c>
      <c r="F20" s="3">
        <f t="shared" si="6"/>
        <v>1.9457350287924948</v>
      </c>
      <c r="G20">
        <f t="shared" si="7"/>
        <v>0.9361755138528397</v>
      </c>
      <c r="H20">
        <f t="shared" si="8"/>
        <v>5.418583874180237E-05</v>
      </c>
      <c r="J20">
        <f>A20/H20</f>
        <v>0.00458872993538001</v>
      </c>
    </row>
    <row r="21" spans="1:10" ht="12.75">
      <c r="A21">
        <f t="shared" si="1"/>
        <v>2.905335887266176E-07</v>
      </c>
      <c r="B21">
        <f t="shared" si="2"/>
        <v>0.0010458075000000001</v>
      </c>
      <c r="C21">
        <f t="shared" si="3"/>
        <v>6.053133810000002E-08</v>
      </c>
      <c r="D21" s="2">
        <f t="shared" si="4"/>
        <v>0.0025751649314518844</v>
      </c>
      <c r="E21" s="2">
        <f t="shared" si="5"/>
        <v>25.751649314518843</v>
      </c>
      <c r="F21" s="3">
        <f t="shared" si="6"/>
        <v>1.9492286078143486</v>
      </c>
      <c r="G21">
        <f t="shared" si="7"/>
        <v>1.0919336466962966</v>
      </c>
      <c r="H21">
        <f t="shared" si="8"/>
        <v>6.320111947078165E-05</v>
      </c>
      <c r="J21">
        <f>A21/H21</f>
        <v>0.004596969027754856</v>
      </c>
    </row>
    <row r="22" ht="12.75">
      <c r="A22" t="s">
        <v>4</v>
      </c>
    </row>
    <row r="23" ht="12.75">
      <c r="A23">
        <f>5.788*10^-5</f>
        <v>5.788000000000001E-05</v>
      </c>
    </row>
    <row r="25" ht="12.75">
      <c r="A25" t="s">
        <v>5</v>
      </c>
    </row>
    <row r="26" ht="12.75">
      <c r="A26">
        <f>A14/C14</f>
        <v>4.830655468250788</v>
      </c>
    </row>
    <row r="27" ht="12.75">
      <c r="A27">
        <f aca="true" t="shared" si="9" ref="A27:A33">A15/C15</f>
        <v>4.774927604425437</v>
      </c>
    </row>
    <row r="28" ht="12.75">
      <c r="A28">
        <f t="shared" si="9"/>
        <v>4.786514883161663</v>
      </c>
    </row>
    <row r="29" ht="12.75">
      <c r="A29">
        <f t="shared" si="9"/>
        <v>4.7909549052164815</v>
      </c>
    </row>
    <row r="30" ht="12.75">
      <c r="A30">
        <f t="shared" si="9"/>
        <v>4.766666791144171</v>
      </c>
    </row>
    <row r="31" ht="12.75">
      <c r="A31">
        <f t="shared" si="9"/>
        <v>4.801929685164744</v>
      </c>
    </row>
    <row r="32" ht="12.75">
      <c r="A32">
        <f t="shared" si="9"/>
        <v>4.791119409684817</v>
      </c>
    </row>
    <row r="33" ht="12.75">
      <c r="A33">
        <f t="shared" si="9"/>
        <v>4.799721893585854</v>
      </c>
    </row>
    <row r="35" spans="1:2" ht="12.75">
      <c r="A35" t="s">
        <v>2</v>
      </c>
      <c r="B35" t="s">
        <v>16</v>
      </c>
    </row>
    <row r="36" spans="1:2" ht="12.75">
      <c r="A36">
        <f>A14</f>
        <v>1.65816549564336E-07</v>
      </c>
      <c r="B36">
        <f>C14</f>
        <v>3.432589027600001E-08</v>
      </c>
    </row>
    <row r="37" spans="1:2" ht="12.75">
      <c r="A37">
        <f aca="true" t="shared" si="10" ref="A37:A43">A15</f>
        <v>2.068333481322144E-07</v>
      </c>
      <c r="B37">
        <f aca="true" t="shared" si="11" ref="B37:B43">C15</f>
        <v>4.331654116400001E-08</v>
      </c>
    </row>
    <row r="38" spans="1:2" ht="12.75">
      <c r="A38">
        <f t="shared" si="10"/>
        <v>2.48383638030528E-07</v>
      </c>
      <c r="B38">
        <f t="shared" si="11"/>
        <v>5.189237766800002E-08</v>
      </c>
    </row>
    <row r="39" spans="1:2" ht="12.75">
      <c r="A39">
        <f t="shared" si="10"/>
        <v>2.897436907102368E-07</v>
      </c>
      <c r="B39">
        <f t="shared" si="11"/>
        <v>6.047723187600002E-08</v>
      </c>
    </row>
    <row r="40" spans="1:2" ht="12.75">
      <c r="A40">
        <f t="shared" si="10"/>
        <v>1.655973632037696E-07</v>
      </c>
      <c r="B40">
        <f t="shared" si="11"/>
        <v>3.4740704660000004E-08</v>
      </c>
    </row>
    <row r="41" spans="1:2" ht="12.75">
      <c r="A41">
        <f t="shared" si="10"/>
        <v>2.088473812944E-07</v>
      </c>
      <c r="B41">
        <f t="shared" si="11"/>
        <v>4.349238639200001E-08</v>
      </c>
    </row>
    <row r="42" spans="1:2" ht="12.75">
      <c r="A42">
        <f t="shared" si="10"/>
        <v>2.486441803081824E-07</v>
      </c>
      <c r="B42">
        <f t="shared" si="11"/>
        <v>5.189688652000001E-08</v>
      </c>
    </row>
    <row r="43" spans="1:2" ht="12.75">
      <c r="A43">
        <f t="shared" si="10"/>
        <v>2.905335887266176E-07</v>
      </c>
      <c r="B43">
        <f t="shared" si="11"/>
        <v>6.053133810000002E-08</v>
      </c>
    </row>
    <row r="52" spans="1:3" ht="12.75">
      <c r="A52" t="s">
        <v>17</v>
      </c>
      <c r="B52" t="s">
        <v>18</v>
      </c>
      <c r="C52" t="s">
        <v>19</v>
      </c>
    </row>
    <row r="53" spans="1:3" ht="12.75">
      <c r="A53">
        <f>AVERAGE(A26:A33)</f>
        <v>4.792811330079244</v>
      </c>
      <c r="B53">
        <f>STDEV(A26:A33)</f>
        <v>0.019318376863410525</v>
      </c>
      <c r="C53">
        <f>B53/SQRT(SUM(A26:A33))</f>
        <v>0.0031198267244757424</v>
      </c>
    </row>
    <row r="55" spans="1:3" ht="12.75">
      <c r="A55" t="s">
        <v>20</v>
      </c>
      <c r="B55" t="s">
        <v>22</v>
      </c>
      <c r="C55" t="s">
        <v>21</v>
      </c>
    </row>
    <row r="56" spans="1:3" ht="12.75">
      <c r="A56">
        <f>A53-2.0023</f>
        <v>2.7905113300792443</v>
      </c>
      <c r="B56">
        <f>A56/2.0023</f>
        <v>1.3936529641308717</v>
      </c>
      <c r="C56">
        <f>B56*100</f>
        <v>139.36529641308718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UNM ITS</dc:creator>
  <cp:keywords/>
  <dc:description/>
  <cp:lastModifiedBy>Steven J. Koch</cp:lastModifiedBy>
  <dcterms:created xsi:type="dcterms:W3CDTF">2008-11-26T02:15:16Z</dcterms:created>
  <dcterms:modified xsi:type="dcterms:W3CDTF">2008-12-18T05:05:48Z</dcterms:modified>
  <cp:category/>
  <cp:version/>
  <cp:contentType/>
  <cp:contentStatus/>
</cp:coreProperties>
</file>